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<sst xmlns="http://schemas.openxmlformats.org/spreadsheetml/2006/main" count="1070" uniqueCount="880">
  <si>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</si>
  <si>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</si>
  <si>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</si>
  <si>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</si>
  <si>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</si>
  <si>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</si>
  <si>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</si>
  <si>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</si>
  <si>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</si>
  <si>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</si>
  <si>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</si>
  <si>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</si>
  <si>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</si>
  <si>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</si>
  <si>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</si>
  <si>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</si>
  <si>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</si>
  <si>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</si>
  <si>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</si>
  <si>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</si>
  <si>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</si>
  <si>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</si>
  <si>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</si>
  <si>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</si>
  <si>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</si>
  <si>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</si>
  <si>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</si>
  <si>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</si>
  <si>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</si>
  <si>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</si>
  <si>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</si>
  <si>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</si>
  <si>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</si>
  <si>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</si>
  <si>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</si>
  <si>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</si>
  <si>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</si>
  <si>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</si>
  <si>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</si>
  <si>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</si>
  <si>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</si>
  <si>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</si>
  <si>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</si>
  <si>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</si>
  <si>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</si>
  <si>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</si>
  <si>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</si>
  <si>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</si>
  <si>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</si>
  <si>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</si>
  <si>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</si>
  <si>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</si>
  <si>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</si>
  <si>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</si>
  <si>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</si>
  <si>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</si>
  <si>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</si>
  <si>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</si>
  <si>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</si>
  <si>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</si>
  <si>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</si>
  <si>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</si>
  <si>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</si>
  <si>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</si>
  <si>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</si>
  <si>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</si>
  <si>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</si>
  <si>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</si>
  <si>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</si>
  <si>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</si>
  <si>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</si>
  <si>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</si>
  <si>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</si>
  <si>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</si>
  <si>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</si>
  <si>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</si>
  <si>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</si>
  <si>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</si>
  <si>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</si>
  <si>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</si>
  <si>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</si>
  <si>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</si>
  <si>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</si>
  <si>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</si>
  <si>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</si>
  <si>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</si>
  <si>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</si>
  <si>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</si>
  <si>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</si>
  <si>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</si>
  <si>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</si>
  <si>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</si>
  <si>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</si>
  <si>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</si>
  <si>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</si>
  <si>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</si>
  <si>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</si>
  <si>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</si>
  <si>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</si>
  <si>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</si>
  <si>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</si>
  <si>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</si>
  <si>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</si>
  <si>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</si>
  <si>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</si>
  <si>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</si>
  <si>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</si>
  <si>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</si>
  <si>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</si>
  <si>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</si>
  <si>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</si>
  <si>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</si>
  <si>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</si>
  <si>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</si>
  <si>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</si>
  <si>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</si>
  <si>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</si>
  <si>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</si>
  <si>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</si>
  <si>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</si>
  <si>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</si>
  <si>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</si>
  <si>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</si>
  <si>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</si>
  <si>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</si>
  <si>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</si>
  <si>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</si>
  <si>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</si>
  <si>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</si>
  <si>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</si>
  <si>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</si>
  <si>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</si>
  <si>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</si>
  <si>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</si>
  <si>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</si>
  <si>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</si>
  <si>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</si>
  <si>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</si>
  <si>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</si>
  <si>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</si>
  <si>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</si>
  <si>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</si>
  <si>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</si>
  <si>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</si>
  <si>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</si>
  <si>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</si>
  <si>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</si>
  <si>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</si>
  <si>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</si>
  <si>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</si>
  <si>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</si>
  <si>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</si>
  <si>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</si>
  <si>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</si>
  <si>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</si>
  <si>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</si>
  <si>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</si>
  <si>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</si>
  <si>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</si>
  <si>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</si>
  <si>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</si>
  <si>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</si>
  <si>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</si>
  <si>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</si>
  <si>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</si>
  <si>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</si>
  <si>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</si>
  <si>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</si>
  <si>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</si>
  <si>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</si>
  <si>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</si>
  <si>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</si>
  <si>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</si>
  <si>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</si>
  <si>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</si>
  <si>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</si>
  <si>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</si>
  <si>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</si>
  <si>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</si>
  <si>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</si>
  <si>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</si>
  <si>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</si>
  <si>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</si>
  <si>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</si>
  <si>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</si>
  <si>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</si>
  <si>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</si>
  <si>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</si>
  <si>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</si>
  <si>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</si>
  <si>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</si>
  <si>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</si>
  <si>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</si>
  <si>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</si>
  <si>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</si>
  <si>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</si>
  <si>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</si>
  <si>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</si>
  <si>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</si>
  <si>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</si>
  <si>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</si>
  <si>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</si>
  <si>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</si>
  <si>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</si>
  <si>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</si>
  <si>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</si>
  <si>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</si>
  <si>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</si>
  <si>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</si>
  <si>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</si>
  <si>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</si>
  <si>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</si>
  <si>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</si>
  <si>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</si>
  <si>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</si>
  <si>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</si>
  <si>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</si>
  <si>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</si>
  <si>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</si>
  <si>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</si>
  <si>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</si>
  <si>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</si>
  <si>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</si>
  <si>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</si>
  <si>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</si>
  <si>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</si>
  <si>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</si>
  <si>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</si>
  <si>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</si>
  <si>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</si>
  <si>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</si>
  <si>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</si>
  <si>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</si>
  <si>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</si>
  <si>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</si>
  <si>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</si>
  <si>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</si>
  <si>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</si>
  <si>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</si>
  <si>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</si>
  <si>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</si>
  <si>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</si>
  <si>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</si>
  <si>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</si>
  <si>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</si>
  <si>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</si>
  <si>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</si>
  <si>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</si>
  <si>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</si>
  <si>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</si>
  <si>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</si>
  <si>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</si>
  <si>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</si>
  <si>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</si>
  <si>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</si>
  <si>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</si>
  <si>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</si>
  <si>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</si>
  <si>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</si>
  <si>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</si>
  <si>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</si>
  <si>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</si>
  <si>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</si>
  <si>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</si>
  <si>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</si>
  <si>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</si>
  <si>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</si>
  <si>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</si>
  <si>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</si>
  <si>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</si>
  <si>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</si>
  <si>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</si>
  <si>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</si>
  <si>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</si>
  <si>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</si>
  <si>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</si>
  <si>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</si>
  <si>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</si>
  <si>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</si>
  <si>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</si>
  <si>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</si>
  <si>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</si>
  <si>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</si>
  <si>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</si>
  <si>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</si>
  <si>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</si>
  <si>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</si>
  <si>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</si>
  <si>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</si>
  <si>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</si>
  <si>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</si>
  <si>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</si>
  <si>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</si>
  <si>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</si>
  <si>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</si>
  <si>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</si>
  <si>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</si>
  <si>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</si>
  <si>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</si>
  <si>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</si>
  <si>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</si>
  <si>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</si>
  <si>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</si>
  <si>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</si>
  <si>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</si>
  <si>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</si>
  <si>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</si>
  <si>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</si>
  <si>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</si>
  <si>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</si>
  <si>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</si>
  <si>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</si>
  <si>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</si>
  <si>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</si>
  <si>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</si>
  <si>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</si>
  <si>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</si>
  <si>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</si>
  <si>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</si>
  <si>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</si>
  <si>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</si>
  <si>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</si>
  <si>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</si>
  <si>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</si>
  <si>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</si>
  <si>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</si>
  <si>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</si>
  <si>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</si>
  <si>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</si>
  <si>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</si>
  <si>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</si>
  <si>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</si>
  <si>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</si>
  <si>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</si>
  <si>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</si>
  <si>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</si>
  <si>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</si>
  <si>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</si>
  <si>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</si>
  <si>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</si>
  <si>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</si>
  <si>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</si>
  <si>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</si>
  <si>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</si>
  <si>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</si>
  <si>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</si>
  <si>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</si>
  <si>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</si>
  <si>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</si>
  <si>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</si>
  <si>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</si>
  <si>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</si>
  <si>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</si>
  <si>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</si>
  <si>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</si>
  <si>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</si>
  <si>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</si>
  <si>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</si>
  <si>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</si>
  <si>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</si>
  <si>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</si>
  <si>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</si>
  <si>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</si>
  <si>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</si>
  <si>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</si>
  <si>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</si>
  <si>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</si>
  <si>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</si>
  <si>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</si>
  <si>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</si>
  <si>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</si>
  <si>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</si>
  <si>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</si>
  <si>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</si>
  <si>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</si>
  <si>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</si>
  <si>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</si>
  <si>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</si>
  <si>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</si>
  <si>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</si>
  <si>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</si>
  <si>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</si>
  <si>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</si>
  <si>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</si>
  <si>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</si>
  <si>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</si>
  <si>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</si>
  <si>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</si>
  <si>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</si>
  <si>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</si>
  <si>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</si>
  <si>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</si>
  <si>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</si>
  <si>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</si>
  <si>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</si>
  <si>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</si>
  <si>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</si>
  <si>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</si>
  <si>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</si>
  <si>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</si>
  <si>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</si>
  <si>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</si>
  <si>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</si>
  <si>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</si>
  <si>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</si>
  <si>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</si>
  <si>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</si>
  <si>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</si>
  <si>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</si>
  <si>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</si>
  <si>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</si>
  <si>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</si>
  <si>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</si>
  <si>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</si>
  <si>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</si>
  <si>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</si>
  <si>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</si>
  <si>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</si>
  <si>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</si>
  <si>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</si>
  <si>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</si>
  <si>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</si>
  <si>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</si>
  <si>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</si>
  <si>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</si>
  <si>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</si>
  <si>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</si>
  <si>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</si>
  <si>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</si>
  <si>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</si>
  <si>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</si>
  <si>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</si>
  <si>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</si>
  <si>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</si>
  <si>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</si>
  <si>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</si>
  <si>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</si>
  <si>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</si>
  <si>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</si>
  <si>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</si>
  <si>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</si>
  <si>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</si>
  <si>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</si>
  <si>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</si>
  <si>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</si>
  <si>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</si>
  <si>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</si>
  <si>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</si>
  <si>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</si>
  <si>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</si>
  <si>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</si>
  <si>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</si>
  <si>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</si>
  <si>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</si>
  <si>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</si>
  <si>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</si>
  <si>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</si>
  <si>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</si>
  <si>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</si>
  <si>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</si>
  <si>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</si>
  <si>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</si>
  <si>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</si>
  <si>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</si>
  <si>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</si>
  <si>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</si>
  <si>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</si>
  <si>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</si>
  <si>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</si>
  <si>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</si>
  <si>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</si>
  <si>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</si>
  <si>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</si>
  <si>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</si>
  <si>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</si>
  <si>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</si>
  <si>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</si>
  <si>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</si>
  <si>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</si>
  <si>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</si>
  <si>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</si>
  <si>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</si>
  <si>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</si>
  <si>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</si>
  <si>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</si>
  <si>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</si>
  <si>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</si>
  <si>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</si>
  <si>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</si>
  <si>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</si>
  <si>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</si>
  <si>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</si>
  <si>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</si>
  <si>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</si>
  <si>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</si>
  <si>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</si>
  <si>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</si>
  <si>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</si>
  <si>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</si>
  <si>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</si>
  <si>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</si>
  <si>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</si>
  <si>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</si>
  <si>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</si>
  <si>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</si>
  <si>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</si>
  <si>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</si>
  <si>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</si>
  <si>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</si>
  <si>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</si>
  <si>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</si>
  <si>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</si>
  <si>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</si>
  <si>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</si>
  <si>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</si>
  <si>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</si>
  <si>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</si>
  <si>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</si>
  <si>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</si>
  <si>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</si>
  <si>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</si>
  <si>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</si>
  <si>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</si>
  <si>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</si>
  <si>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</si>
  <si>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</si>
  <si>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</si>
  <si>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</si>
  <si>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</si>
  <si>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</si>
  <si>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</si>
  <si>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</si>
  <si>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</si>
  <si>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</si>
  <si>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</si>
  <si>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</si>
  <si>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</si>
  <si>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</si>
  <si>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</si>
  <si>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</si>
  <si>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</si>
  <si>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</si>
  <si>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</si>
  <si>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</si>
  <si>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</si>
  <si>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</si>
  <si>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</si>
  <si>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</si>
  <si>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</si>
  <si>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</si>
  <si>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</si>
  <si>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</si>
  <si>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</si>
  <si>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</si>
  <si>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</si>
  <si>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</si>
  <si>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</si>
  <si>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</si>
  <si>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</si>
  <si>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</si>
  <si>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</si>
  <si>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</si>
  <si>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</si>
  <si>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</si>
  <si>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</si>
  <si>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</si>
  <si>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</si>
  <si>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</si>
  <si>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</si>
  <si>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</si>
  <si>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</si>
  <si>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</si>
  <si>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</si>
  <si>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</si>
  <si>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</si>
  <si>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</si>
  <si>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</si>
  <si>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</si>
  <si>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</si>
  <si>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</si>
  <si>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</si>
  <si>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</si>
  <si>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</si>
  <si>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</si>
  <si>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</si>
  <si>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</si>
  <si>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</si>
  <si>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</si>
  <si>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</si>
  <si>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</si>
  <si>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</si>
  <si>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</si>
  <si>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</si>
  <si>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</si>
  <si>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</si>
  <si>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</si>
  <si>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</si>
  <si>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</si>
  <si>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</si>
  <si>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</si>
  <si>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</si>
  <si>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</si>
  <si>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</si>
  <si>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</si>
  <si>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</si>
  <si>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</si>
  <si>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</si>
  <si>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</si>
  <si>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</si>
  <si>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</si>
  <si>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</si>
  <si>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</si>
  <si>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</si>
  <si>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</si>
  <si>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</si>
  <si>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</si>
  <si>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</si>
  <si>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</si>
  <si>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</si>
  <si>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</si>
  <si>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</si>
  <si>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</si>
  <si>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</si>
  <si>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</si>
  <si>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</si>
  <si>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</si>
  <si>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</si>
  <si>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</si>
  <si>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</si>
  <si>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</si>
  <si>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</si>
  <si>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</si>
  <si>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</si>
  <si>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</si>
  <si>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</si>
  <si>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</si>
  <si>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</si>
  <si>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</si>
  <si>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</si>
  <si>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</si>
  <si>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</si>
  <si>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</si>
  <si>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</si>
  <si>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</si>
  <si>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</si>
  <si>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</si>
  <si>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</si>
  <si>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</si>
  <si>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</si>
  <si>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</si>
  <si>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</si>
  <si>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</si>
  <si>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</si>
  <si>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</si>
  <si>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</si>
  <si>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</si>
  <si>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</si>
  <si>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</si>
  <si>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</si>
  <si>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</si>
  <si>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</si>
  <si>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</si>
  <si>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</si>
  <si>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</si>
  <si>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</si>
  <si>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</si>
  <si>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</si>
  <si>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</si>
  <si>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</si>
  <si>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</si>
  <si>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</si>
  <si>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</si>
  <si>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</si>
  <si>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</si>
  <si>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</si>
  <si>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</si>
  <si>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</si>
  <si>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</si>
  <si>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</si>
  <si>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</si>
  <si>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</si>
  <si>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</si>
  <si>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</si>
  <si>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</si>
  <si>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</si>
  <si>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</si>
  <si>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</si>
  <si>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</si>
  <si>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</si>
  <si>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</si>
  <si>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</si>
  <si>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</si>
  <si>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</si>
  <si>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</si>
  <si>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</si>
  <si>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</si>
  <si>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</si>
  <si>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</si>
  <si>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</si>
  <si>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</si>
  <si>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</si>
  <si>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</si>
  <si>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</si>
  <si>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</si>
  <si>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</si>
  <si>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</si>
  <si>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</si>
  <si>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</si>
  <si>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</si>
  <si>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</si>
  <si>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</si>
  <si>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</si>
  <si>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</si>
  <si>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</si>
  <si>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</si>
  <si>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</si>
  <si>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</si>
  <si>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</si>
  <si>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</si>
  <si>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</si>
  <si>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</si>
  <si>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</si>
  <si>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</si>
  <si>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</si>
  <si>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</si>
  <si>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</si>
  <si>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</si>
  <si>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</si>
  <si>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</si>
  <si>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</si>
  <si>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</si>
  <si>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</si>
  <si>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</si>
  <si>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</si>
  <si>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</si>
  <si>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</si>
  <si>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</si>
  <si>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</si>
  <si>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</si>
  <si>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</si>
  <si>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</si>
  <si>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</si>
  <si>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</si>
  <si>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</si>
  <si>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</si>
  <si>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</si>
  <si>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</si>
  <si>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</si>
  <si>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</si>
  <si>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</si>
  <si>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</si>
  <si>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</si>
  <si>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</si>
  <si>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</si>
  <si>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</si>
  <si>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</si>
  <si>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</si>
  <si>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</si>
  <si>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</si>
  <si>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</si>
  <si>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</si>
  <si>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</si>
  <si>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</si>
  <si>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</si>
  <si>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</si>
  <si>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</si>
  <si>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</si>
  <si>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</si>
  <si>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</si>
  <si>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</si>
  <si>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</si>
  <si>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</si>
  <si>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</si>
  <si>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</si>
  <si>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</si>
  <si>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</si>
  <si>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</si>
  <si>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</si>
  <si>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</si>
  <si>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</si>
  <si>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</si>
  <si>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</si>
  <si>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</si>
  <si>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</si>
  <si>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</si>
  <si>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</si>
  <si>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</si>
  <si>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</si>
  <si>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</si>
  <si>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</si>
  <si>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</si>
  <si>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</si>
  <si>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</si>
  <si>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</si>
  <si>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</si>
  <si>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</si>
  <si>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</si>
  <si>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</si>
  <si>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</si>
  <si>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</si>
  <si>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</si>
  <si>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</si>
  <si>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</si>
  <si>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</si>
  <si>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</si>
  <si>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</si>
  <si>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</si>
  <si>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</si>
  <si>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</si>
  <si>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</si>
  <si>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</si>
  <si>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</si>
  <si>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</si>
  <si>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</si>
  <si>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</si>
  <si>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</si>
  <si>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</si>
  <si>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</si>
  <si>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</si>
  <si>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</si>
  <si>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</si>
  <si>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</si>
  <si>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</si>
  <si>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</si>
  <si>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</si>
  <si>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</si>
  <si>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</si>
  <si>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</si>
  <si>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</si>
  <si>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</si>
  <si>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</si>
  <si>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</si>
  <si>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</si>
  <si>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</si>
  <si>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</si>
  <si>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</si>
  <si>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</si>
  <si>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</si>
  <si>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</si>
  <si>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</si>
  <si>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</si>
  <si>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</si>
  <si>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</si>
  <si>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</si>
  <si>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</si>
  <si>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</si>
  <si>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</si>
  <si>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</si>
  <si>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</si>
  <si>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</si>
  <si>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</si>
  <si>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</si>
  <si>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</si>
  <si>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</si>
  <si>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</si>
  <si>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</si>
  <si>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</si>
  <si>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</si>
  <si>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</si>
  <si>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</si>
  <si>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</si>
  <si>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</si>
  <si>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</si>
  <si>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</si>
  <si>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</si>
  <si>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</si>
  <si>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</si>
  <si>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</si>
  <si>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</si>
  <si>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</si>
  <si>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</si>
  <si>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</si>
  <si>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</si>
  <si>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01.01.2018- 30.06.2018</t>
  </si>
  <si>
    <t>Дата на съставяне: 27.08.2018г.</t>
  </si>
  <si>
    <t>консолидиран</t>
  </si>
  <si>
    <t>27.08.2018г.</t>
  </si>
  <si>
    <t xml:space="preserve">Дата на съставяне: 27.08.2018г.                           </t>
  </si>
  <si>
    <t xml:space="preserve">Дата  на съставяне:27.08.2018г.                                                                                                        </t>
  </si>
  <si>
    <t>Дата на съставяне:27.08.2018г.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</si>
</sst>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103" sqref="E10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861</v>
      </c>
      <c r="F3" s="216" t="s">
        <v>2</v>
      </c>
      <c r="G3" s="171"/>
      <c r="H3" s="459">
        <v>175443402</v>
      </c>
    </row>
    <row r="4" spans="1:8" ht="15">
      <c r="A4" s="575" t="s">
        <v>862</v>
      </c>
      <c r="B4" s="581"/>
      <c r="C4" s="581"/>
      <c r="D4" s="581"/>
      <c r="E4" s="460" t="s">
        <v>875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160</v>
      </c>
      <c r="D13" s="150">
        <v>177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895</v>
      </c>
      <c r="D14" s="150">
        <v>894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514</v>
      </c>
      <c r="D15" s="150">
        <v>231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18</v>
      </c>
      <c r="D17" s="150">
        <v>56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61</v>
      </c>
      <c r="D18" s="150">
        <v>20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1648</v>
      </c>
      <c r="D19" s="154">
        <f>SUM(D11:D18)</f>
        <v>1378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24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1163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1163</v>
      </c>
      <c r="H22" s="151">
        <v>1163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11235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7</v>
      </c>
      <c r="D26" s="150">
        <v>7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7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-56379</v>
      </c>
      <c r="H27" s="153">
        <f>SUM(H28:H30)</f>
        <v>-55092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-56379</v>
      </c>
      <c r="H29" s="315">
        <v>-55092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57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/>
      <c r="H32" s="315">
        <v>-1287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-56322</v>
      </c>
      <c r="H33" s="153">
        <f>H27+H31+H32</f>
        <v>-56379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13276</v>
      </c>
      <c r="H36" s="153">
        <f>H25+H17+H33</f>
        <v>13219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-7</v>
      </c>
      <c r="H39" s="157">
        <v>-10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>
        <v>783</v>
      </c>
      <c r="H51" s="151">
        <v>918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</v>
      </c>
      <c r="D54" s="150">
        <v>18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2456</v>
      </c>
      <c r="D55" s="154">
        <f>D19+D20+D21+D27+D32+D45+D51+D53+D54</f>
        <v>2186</v>
      </c>
      <c r="E55" s="236" t="s">
        <v>171</v>
      </c>
      <c r="F55" s="260" t="s">
        <v>172</v>
      </c>
      <c r="G55" s="153">
        <f>G49+G51+G52+G53+G54</f>
        <v>783</v>
      </c>
      <c r="H55" s="153">
        <f>H49+H51+H52+H53+H54</f>
        <v>918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122</v>
      </c>
      <c r="D58" s="150">
        <v>419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1936</v>
      </c>
      <c r="H61" s="153">
        <f>SUM(H62:H68)</f>
        <v>968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11</v>
      </c>
      <c r="H62" s="151">
        <v>11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122</v>
      </c>
      <c r="D64" s="154">
        <f>SUM(D58:D63)</f>
        <v>419</v>
      </c>
      <c r="E64" s="236" t="s">
        <v>199</v>
      </c>
      <c r="F64" s="241" t="s">
        <v>200</v>
      </c>
      <c r="G64" s="151">
        <v>176</v>
      </c>
      <c r="H64" s="151">
        <v>132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1218</v>
      </c>
      <c r="H65" s="151">
        <v>538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352</v>
      </c>
      <c r="H66" s="151">
        <v>205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66</v>
      </c>
      <c r="H67" s="151">
        <v>52</v>
      </c>
    </row>
    <row r="68" spans="1:8" ht="15">
      <c r="A68" s="234" t="s">
        <v>210</v>
      </c>
      <c r="B68" s="240" t="s">
        <v>211</v>
      </c>
      <c r="C68" s="150">
        <v>2501</v>
      </c>
      <c r="D68" s="150">
        <v>147</v>
      </c>
      <c r="E68" s="236" t="s">
        <v>212</v>
      </c>
      <c r="F68" s="241" t="s">
        <v>213</v>
      </c>
      <c r="G68" s="151">
        <v>113</v>
      </c>
      <c r="H68" s="151">
        <v>30</v>
      </c>
    </row>
    <row r="69" spans="1:8" ht="15">
      <c r="A69" s="234" t="s">
        <v>214</v>
      </c>
      <c r="B69" s="240" t="s">
        <v>215</v>
      </c>
      <c r="C69" s="150">
        <v>503</v>
      </c>
      <c r="D69" s="150">
        <v>296</v>
      </c>
      <c r="E69" s="250" t="s">
        <v>77</v>
      </c>
      <c r="F69" s="241" t="s">
        <v>216</v>
      </c>
      <c r="G69" s="151">
        <v>14</v>
      </c>
      <c r="H69" s="151">
        <v>46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7</v>
      </c>
      <c r="H70" s="151">
        <v>13</v>
      </c>
    </row>
    <row r="71" spans="1:18" ht="15">
      <c r="A71" s="234" t="s">
        <v>221</v>
      </c>
      <c r="B71" s="240" t="s">
        <v>222</v>
      </c>
      <c r="C71" s="150">
        <v>1</v>
      </c>
      <c r="D71" s="150">
        <v>1</v>
      </c>
      <c r="E71" s="252" t="s">
        <v>45</v>
      </c>
      <c r="F71" s="272" t="s">
        <v>223</v>
      </c>
      <c r="G71" s="160">
        <f>G59+G60+G61+G69+G70</f>
        <v>1957</v>
      </c>
      <c r="H71" s="160">
        <f>H59+H60+H61+H69+H70</f>
        <v>1027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55</v>
      </c>
      <c r="D72" s="150">
        <v>4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1571</v>
      </c>
      <c r="D74" s="150">
        <v>1276</v>
      </c>
      <c r="E74" s="236" t="s">
        <v>230</v>
      </c>
      <c r="F74" s="279" t="s">
        <v>231</v>
      </c>
      <c r="G74" s="151">
        <v>3966</v>
      </c>
      <c r="H74" s="151">
        <v>1523</v>
      </c>
    </row>
    <row r="75" spans="1:15" ht="15">
      <c r="A75" s="234" t="s">
        <v>75</v>
      </c>
      <c r="B75" s="248" t="s">
        <v>232</v>
      </c>
      <c r="C75" s="154">
        <f>SUM(C67:C74)</f>
        <v>4631</v>
      </c>
      <c r="D75" s="154">
        <f>SUM(D67:D74)</f>
        <v>1724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5923</v>
      </c>
      <c r="H79" s="161">
        <f>H71+H74+H75+H76</f>
        <v>2550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11504</v>
      </c>
      <c r="D83" s="150">
        <v>11821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11504</v>
      </c>
      <c r="D84" s="154">
        <f>D83+D82+D78</f>
        <v>11821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1102</v>
      </c>
      <c r="D87" s="150">
        <v>354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160</v>
      </c>
      <c r="D88" s="150">
        <v>165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1262</v>
      </c>
      <c r="D91" s="154">
        <f>SUM(D87:D90)</f>
        <v>527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17519</v>
      </c>
      <c r="D93" s="154">
        <f>D64+D75+D84+D91+D92</f>
        <v>14491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19975</v>
      </c>
      <c r="D94" s="163">
        <f>D93+D55</f>
        <v>16677</v>
      </c>
      <c r="E94" s="447" t="s">
        <v>269</v>
      </c>
      <c r="F94" s="288" t="s">
        <v>270</v>
      </c>
      <c r="G94" s="164">
        <f>G36+G39+G55+G79</f>
        <v>19975</v>
      </c>
      <c r="H94" s="164">
        <f>H36+H39+H55+H79</f>
        <v>16677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874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865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A49" sqref="A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01.01.2018- 30.06.2018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1484</v>
      </c>
      <c r="D9" s="45">
        <v>2340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660</v>
      </c>
      <c r="D10" s="45">
        <v>3620</v>
      </c>
      <c r="E10" s="297" t="s">
        <v>287</v>
      </c>
      <c r="F10" s="546" t="s">
        <v>288</v>
      </c>
      <c r="G10" s="547"/>
      <c r="H10" s="547">
        <v>1</v>
      </c>
    </row>
    <row r="11" spans="1:8" ht="12">
      <c r="A11" s="297" t="s">
        <v>289</v>
      </c>
      <c r="B11" s="298" t="s">
        <v>290</v>
      </c>
      <c r="C11" s="45">
        <v>157</v>
      </c>
      <c r="D11" s="45">
        <v>109</v>
      </c>
      <c r="E11" s="299" t="s">
        <v>291</v>
      </c>
      <c r="F11" s="546" t="s">
        <v>292</v>
      </c>
      <c r="G11" s="547">
        <v>4521</v>
      </c>
      <c r="H11" s="547">
        <v>9089</v>
      </c>
    </row>
    <row r="12" spans="1:8" ht="12">
      <c r="A12" s="297" t="s">
        <v>293</v>
      </c>
      <c r="B12" s="298" t="s">
        <v>294</v>
      </c>
      <c r="C12" s="45">
        <v>1420</v>
      </c>
      <c r="D12" s="45">
        <v>1144</v>
      </c>
      <c r="E12" s="299" t="s">
        <v>77</v>
      </c>
      <c r="F12" s="546" t="s">
        <v>295</v>
      </c>
      <c r="G12" s="547">
        <v>25</v>
      </c>
      <c r="H12" s="547">
        <v>14</v>
      </c>
    </row>
    <row r="13" spans="1:18" ht="12">
      <c r="A13" s="297" t="s">
        <v>296</v>
      </c>
      <c r="B13" s="298" t="s">
        <v>297</v>
      </c>
      <c r="C13" s="45">
        <v>184</v>
      </c>
      <c r="D13" s="45">
        <v>176</v>
      </c>
      <c r="E13" s="300" t="s">
        <v>50</v>
      </c>
      <c r="F13" s="548" t="s">
        <v>298</v>
      </c>
      <c r="G13" s="545">
        <f>SUM(G9:G12)</f>
        <v>4546</v>
      </c>
      <c r="H13" s="545">
        <f>SUM(H9:H12)</f>
        <v>9104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309</v>
      </c>
      <c r="D15" s="46">
        <v>364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108</v>
      </c>
      <c r="D16" s="46">
        <v>79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4322</v>
      </c>
      <c r="D19" s="48">
        <f>SUM(D9:D15)+D16</f>
        <v>7832</v>
      </c>
      <c r="E19" s="303" t="s">
        <v>315</v>
      </c>
      <c r="F19" s="549" t="s">
        <v>316</v>
      </c>
      <c r="G19" s="547">
        <v>49</v>
      </c>
      <c r="H19" s="547">
        <v>249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49</v>
      </c>
      <c r="H24" s="545">
        <f>SUM(H19:H23)</f>
        <v>249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212</v>
      </c>
      <c r="D25" s="45">
        <v>422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212</v>
      </c>
      <c r="D26" s="48">
        <f>SUM(D23:D25)</f>
        <v>422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4534</v>
      </c>
      <c r="D28" s="49">
        <f>D26+D19</f>
        <v>8254</v>
      </c>
      <c r="E28" s="126" t="s">
        <v>337</v>
      </c>
      <c r="F28" s="551" t="s">
        <v>338</v>
      </c>
      <c r="G28" s="545">
        <f>G13+G15+G24</f>
        <v>4595</v>
      </c>
      <c r="H28" s="545">
        <f>H13+H15+H24</f>
        <v>9353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61</v>
      </c>
      <c r="D30" s="49">
        <f>IF((H28-D28)&gt;0,H28-D28,0)</f>
        <v>1099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>
        <v>89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4534</v>
      </c>
      <c r="D33" s="48">
        <f>D28-D31+D32</f>
        <v>8165</v>
      </c>
      <c r="E33" s="126" t="s">
        <v>351</v>
      </c>
      <c r="F33" s="551" t="s">
        <v>352</v>
      </c>
      <c r="G33" s="52">
        <f>G32-G31+G28</f>
        <v>4595</v>
      </c>
      <c r="H33" s="52">
        <f>H32-H31+H28</f>
        <v>9353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61</v>
      </c>
      <c r="D34" s="49">
        <f>IF((H33-D33)&gt;0,H33-D33,0)</f>
        <v>1188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</v>
      </c>
      <c r="D35" s="48">
        <f>D36+D37+D38</f>
        <v>4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1</v>
      </c>
      <c r="D36" s="45">
        <v>4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60</v>
      </c>
      <c r="D39" s="458">
        <f>+IF((H33-D33-D35)&gt;0,H33-D33-D35,0)</f>
        <v>1184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3</v>
      </c>
      <c r="D40" s="50">
        <v>10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57</v>
      </c>
      <c r="D41" s="51">
        <f>IF(H39=0,IF(D39-D40&gt;0,D39-D40+H40,0),IF(H39-H40&lt;0,H40-H39+D39,0))</f>
        <v>1174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4595</v>
      </c>
      <c r="D42" s="52">
        <f>D33+D35+D39</f>
        <v>9353</v>
      </c>
      <c r="E42" s="127" t="s">
        <v>378</v>
      </c>
      <c r="F42" s="128" t="s">
        <v>379</v>
      </c>
      <c r="G42" s="52">
        <f>G39+G33</f>
        <v>4595</v>
      </c>
      <c r="H42" s="52">
        <f>H39+H33</f>
        <v>9353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866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C50" sqref="C50:D5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01.01.2018- 30.06.2018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7566</v>
      </c>
      <c r="D11" s="53">
        <v>8252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>
        <v>-6681</v>
      </c>
      <c r="D12" s="53">
        <v>-6564</v>
      </c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-1343</v>
      </c>
      <c r="D13" s="53">
        <v>-1240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-114</v>
      </c>
      <c r="D14" s="53">
        <v>-429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-7</v>
      </c>
      <c r="D15" s="53">
        <v>-11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-816</v>
      </c>
      <c r="D19" s="53">
        <v>-801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-1395</v>
      </c>
      <c r="D20" s="54">
        <f>SUM(D10:D19)</f>
        <v>-793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-68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</v>
      </c>
      <c r="D24" s="53">
        <v>-216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>
        <v>-1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-317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-386</v>
      </c>
      <c r="D32" s="54">
        <f>SUM(D22:D31)</f>
        <v>-216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7258</v>
      </c>
      <c r="D36" s="53">
        <v>3620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-4538</v>
      </c>
      <c r="D37" s="53">
        <v>-4188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-119</v>
      </c>
      <c r="D38" s="53">
        <v>-102</v>
      </c>
      <c r="E38" s="129"/>
      <c r="F38" s="129"/>
    </row>
    <row r="39" spans="1:6" ht="12">
      <c r="A39" s="331" t="s">
        <v>439</v>
      </c>
      <c r="B39" s="332" t="s">
        <v>440</v>
      </c>
      <c r="C39" s="53">
        <v>-51</v>
      </c>
      <c r="D39" s="53">
        <v>-5</v>
      </c>
      <c r="E39" s="129"/>
      <c r="F39" s="129"/>
    </row>
    <row r="40" spans="1:6" ht="12">
      <c r="A40" s="331" t="s">
        <v>441</v>
      </c>
      <c r="B40" s="332" t="s">
        <v>442</v>
      </c>
      <c r="C40" s="53">
        <v>-27</v>
      </c>
      <c r="D40" s="53">
        <v>-78</v>
      </c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2523</v>
      </c>
      <c r="D42" s="54">
        <f>SUM(D34:D41)</f>
        <v>-753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742</v>
      </c>
      <c r="D43" s="54">
        <f>D42+D32+D20</f>
        <v>-1762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520</v>
      </c>
      <c r="D44" s="131">
        <v>4187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1262</v>
      </c>
      <c r="D45" s="54">
        <f>D44+D43</f>
        <v>2425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1262</v>
      </c>
      <c r="D46" s="55">
        <v>2417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865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46" sqref="J4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01.01.2018- 30.06.2018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1163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-56379</v>
      </c>
      <c r="K11" s="59"/>
      <c r="L11" s="343">
        <f>SUM(C11:K11)</f>
        <v>13219</v>
      </c>
      <c r="M11" s="57">
        <f>'справка №1-БАЛАНС'!H39</f>
        <v>-10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1163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-56379</v>
      </c>
      <c r="K15" s="60">
        <f t="shared" si="2"/>
        <v>0</v>
      </c>
      <c r="L15" s="343">
        <f t="shared" si="1"/>
        <v>13219</v>
      </c>
      <c r="M15" s="60">
        <f t="shared" si="2"/>
        <v>-10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57</v>
      </c>
      <c r="J16" s="344">
        <f>+'справка №1-БАЛАНС'!G32</f>
        <v>0</v>
      </c>
      <c r="K16" s="59"/>
      <c r="L16" s="343">
        <f t="shared" si="1"/>
        <v>57</v>
      </c>
      <c r="M16" s="59">
        <v>3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1163</v>
      </c>
      <c r="G29" s="58">
        <f t="shared" si="6"/>
        <v>0</v>
      </c>
      <c r="H29" s="58">
        <f t="shared" si="6"/>
        <v>0</v>
      </c>
      <c r="I29" s="58">
        <f t="shared" si="6"/>
        <v>57</v>
      </c>
      <c r="J29" s="58">
        <f t="shared" si="6"/>
        <v>-56379</v>
      </c>
      <c r="K29" s="58">
        <f t="shared" si="6"/>
        <v>0</v>
      </c>
      <c r="L29" s="343">
        <f t="shared" si="1"/>
        <v>13276</v>
      </c>
      <c r="M29" s="58">
        <f t="shared" si="6"/>
        <v>-7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1163</v>
      </c>
      <c r="G32" s="58">
        <f t="shared" si="7"/>
        <v>0</v>
      </c>
      <c r="H32" s="58">
        <f t="shared" si="7"/>
        <v>0</v>
      </c>
      <c r="I32" s="58">
        <f t="shared" si="7"/>
        <v>57</v>
      </c>
      <c r="J32" s="58">
        <f t="shared" si="7"/>
        <v>-56379</v>
      </c>
      <c r="K32" s="58">
        <f t="shared" si="7"/>
        <v>0</v>
      </c>
      <c r="L32" s="343">
        <f t="shared" si="1"/>
        <v>13276</v>
      </c>
      <c r="M32" s="58">
        <f>M29+M30+M31</f>
        <v>-7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866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R26" sqref="R2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01.01.2018- 30.06.2018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4229</v>
      </c>
      <c r="E11" s="188">
        <v>55</v>
      </c>
      <c r="F11" s="188"/>
      <c r="G11" s="73">
        <f t="shared" si="2"/>
        <v>4284</v>
      </c>
      <c r="H11" s="64"/>
      <c r="I11" s="64"/>
      <c r="J11" s="73">
        <f t="shared" si="3"/>
        <v>4284</v>
      </c>
      <c r="K11" s="64">
        <v>4052</v>
      </c>
      <c r="L11" s="64">
        <v>72</v>
      </c>
      <c r="M11" s="64"/>
      <c r="N11" s="73">
        <f t="shared" si="4"/>
        <v>4124</v>
      </c>
      <c r="O11" s="64"/>
      <c r="P11" s="64"/>
      <c r="Q11" s="73">
        <f t="shared" si="0"/>
        <v>4124</v>
      </c>
      <c r="R11" s="73">
        <f t="shared" si="1"/>
        <v>160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1310</v>
      </c>
      <c r="E12" s="188">
        <v>3</v>
      </c>
      <c r="F12" s="188"/>
      <c r="G12" s="73">
        <f t="shared" si="2"/>
        <v>1313</v>
      </c>
      <c r="H12" s="64"/>
      <c r="I12" s="64"/>
      <c r="J12" s="73">
        <f t="shared" si="3"/>
        <v>1313</v>
      </c>
      <c r="K12" s="64">
        <v>416</v>
      </c>
      <c r="L12" s="64">
        <v>2</v>
      </c>
      <c r="M12" s="64"/>
      <c r="N12" s="73">
        <f t="shared" si="4"/>
        <v>418</v>
      </c>
      <c r="O12" s="64"/>
      <c r="P12" s="64"/>
      <c r="Q12" s="73">
        <f t="shared" si="0"/>
        <v>418</v>
      </c>
      <c r="R12" s="73">
        <f t="shared" si="1"/>
        <v>895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634</v>
      </c>
      <c r="E13" s="188">
        <v>359</v>
      </c>
      <c r="F13" s="188">
        <v>12</v>
      </c>
      <c r="G13" s="73">
        <f t="shared" si="2"/>
        <v>981</v>
      </c>
      <c r="H13" s="64"/>
      <c r="I13" s="64"/>
      <c r="J13" s="73">
        <f t="shared" si="3"/>
        <v>981</v>
      </c>
      <c r="K13" s="64">
        <v>403</v>
      </c>
      <c r="L13" s="64">
        <v>74</v>
      </c>
      <c r="M13" s="64">
        <v>10</v>
      </c>
      <c r="N13" s="73">
        <f t="shared" si="4"/>
        <v>467</v>
      </c>
      <c r="O13" s="64"/>
      <c r="P13" s="64"/>
      <c r="Q13" s="73">
        <f t="shared" si="0"/>
        <v>467</v>
      </c>
      <c r="R13" s="73">
        <f t="shared" si="1"/>
        <v>514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56</v>
      </c>
      <c r="E15" s="455"/>
      <c r="F15" s="455">
        <v>38</v>
      </c>
      <c r="G15" s="73">
        <f t="shared" si="2"/>
        <v>18</v>
      </c>
      <c r="H15" s="456"/>
      <c r="I15" s="456"/>
      <c r="J15" s="73">
        <f t="shared" si="3"/>
        <v>18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18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>
        <v>49</v>
      </c>
      <c r="F16" s="188"/>
      <c r="G16" s="73">
        <f t="shared" si="2"/>
        <v>142</v>
      </c>
      <c r="H16" s="64"/>
      <c r="I16" s="64"/>
      <c r="J16" s="73">
        <f t="shared" si="3"/>
        <v>142</v>
      </c>
      <c r="K16" s="64">
        <v>73</v>
      </c>
      <c r="L16" s="64">
        <v>8</v>
      </c>
      <c r="M16" s="64"/>
      <c r="N16" s="73">
        <f t="shared" si="4"/>
        <v>81</v>
      </c>
      <c r="O16" s="64"/>
      <c r="P16" s="64"/>
      <c r="Q16" s="73">
        <f aca="true" t="shared" si="5" ref="Q16:Q25">N16+O16-P16</f>
        <v>81</v>
      </c>
      <c r="R16" s="73">
        <f aca="true" t="shared" si="6" ref="R16:R25">J16-Q16</f>
        <v>61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6322</v>
      </c>
      <c r="E17" s="193">
        <f>SUM(E9:E16)</f>
        <v>466</v>
      </c>
      <c r="F17" s="193">
        <f>SUM(F9:F16)</f>
        <v>50</v>
      </c>
      <c r="G17" s="73">
        <f t="shared" si="2"/>
        <v>6738</v>
      </c>
      <c r="H17" s="74">
        <f>SUM(H9:H16)</f>
        <v>0</v>
      </c>
      <c r="I17" s="74">
        <f>SUM(I9:I16)</f>
        <v>0</v>
      </c>
      <c r="J17" s="73">
        <f t="shared" si="3"/>
        <v>6738</v>
      </c>
      <c r="K17" s="74">
        <f>SUM(K9:K16)</f>
        <v>4944</v>
      </c>
      <c r="L17" s="74">
        <f>SUM(L9:L16)</f>
        <v>156</v>
      </c>
      <c r="M17" s="74">
        <f>SUM(M9:M16)</f>
        <v>10</v>
      </c>
      <c r="N17" s="73">
        <f t="shared" si="4"/>
        <v>5090</v>
      </c>
      <c r="O17" s="74">
        <f>SUM(O9:O16)</f>
        <v>0</v>
      </c>
      <c r="P17" s="74">
        <f>SUM(P9:P16)</f>
        <v>0</v>
      </c>
      <c r="Q17" s="73">
        <f t="shared" si="5"/>
        <v>5090</v>
      </c>
      <c r="R17" s="73">
        <f t="shared" si="6"/>
        <v>1648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24</v>
      </c>
      <c r="E18" s="186"/>
      <c r="F18" s="186"/>
      <c r="G18" s="73">
        <f t="shared" si="2"/>
        <v>24</v>
      </c>
      <c r="H18" s="62"/>
      <c r="I18" s="62"/>
      <c r="J18" s="73">
        <f t="shared" si="3"/>
        <v>24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12</v>
      </c>
      <c r="E24" s="188">
        <v>1</v>
      </c>
      <c r="F24" s="188"/>
      <c r="G24" s="73">
        <f t="shared" si="2"/>
        <v>13</v>
      </c>
      <c r="H24" s="64"/>
      <c r="I24" s="64"/>
      <c r="J24" s="73">
        <f t="shared" si="3"/>
        <v>13</v>
      </c>
      <c r="K24" s="64">
        <v>5</v>
      </c>
      <c r="L24" s="64">
        <v>1</v>
      </c>
      <c r="M24" s="64"/>
      <c r="N24" s="73">
        <f t="shared" si="4"/>
        <v>6</v>
      </c>
      <c r="O24" s="64"/>
      <c r="P24" s="64"/>
      <c r="Q24" s="73">
        <f t="shared" si="5"/>
        <v>6</v>
      </c>
      <c r="R24" s="73">
        <f t="shared" si="6"/>
        <v>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12</v>
      </c>
      <c r="E25" s="189">
        <f aca="true" t="shared" si="7" ref="E25:P25">SUM(E21:E24)</f>
        <v>1</v>
      </c>
      <c r="F25" s="189">
        <f t="shared" si="7"/>
        <v>0</v>
      </c>
      <c r="G25" s="66">
        <f t="shared" si="2"/>
        <v>13</v>
      </c>
      <c r="H25" s="65">
        <f t="shared" si="7"/>
        <v>0</v>
      </c>
      <c r="I25" s="65">
        <f t="shared" si="7"/>
        <v>0</v>
      </c>
      <c r="J25" s="66">
        <f t="shared" si="3"/>
        <v>13</v>
      </c>
      <c r="K25" s="65">
        <f t="shared" si="7"/>
        <v>5</v>
      </c>
      <c r="L25" s="65">
        <f t="shared" si="7"/>
        <v>1</v>
      </c>
      <c r="M25" s="65">
        <f t="shared" si="7"/>
        <v>0</v>
      </c>
      <c r="N25" s="66">
        <f t="shared" si="4"/>
        <v>6</v>
      </c>
      <c r="O25" s="65">
        <f t="shared" si="7"/>
        <v>0</v>
      </c>
      <c r="P25" s="65">
        <f t="shared" si="7"/>
        <v>0</v>
      </c>
      <c r="Q25" s="66">
        <f t="shared" si="5"/>
        <v>6</v>
      </c>
      <c r="R25" s="66">
        <f t="shared" si="6"/>
        <v>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37579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37579</v>
      </c>
      <c r="H27" s="69">
        <f t="shared" si="8"/>
        <v>0</v>
      </c>
      <c r="I27" s="69">
        <f t="shared" si="8"/>
        <v>37579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37579</v>
      </c>
      <c r="E28" s="188"/>
      <c r="F28" s="188"/>
      <c r="G28" s="73">
        <f t="shared" si="2"/>
        <v>37579</v>
      </c>
      <c r="H28" s="64"/>
      <c r="I28" s="64">
        <v>37579</v>
      </c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37579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37579</v>
      </c>
      <c r="H38" s="74">
        <f t="shared" si="12"/>
        <v>0</v>
      </c>
      <c r="I38" s="74">
        <f t="shared" si="12"/>
        <v>37579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44696</v>
      </c>
      <c r="E40" s="436">
        <f>E17+E18+E19+E25+E38+E39</f>
        <v>467</v>
      </c>
      <c r="F40" s="436">
        <f aca="true" t="shared" si="13" ref="F40:R40">F17+F18+F19+F25+F38+F39</f>
        <v>50</v>
      </c>
      <c r="G40" s="436">
        <f t="shared" si="13"/>
        <v>45113</v>
      </c>
      <c r="H40" s="436">
        <f t="shared" si="13"/>
        <v>0</v>
      </c>
      <c r="I40" s="436">
        <f t="shared" si="13"/>
        <v>37579</v>
      </c>
      <c r="J40" s="436">
        <f t="shared" si="13"/>
        <v>7534</v>
      </c>
      <c r="K40" s="436">
        <f t="shared" si="13"/>
        <v>4949</v>
      </c>
      <c r="L40" s="436">
        <f t="shared" si="13"/>
        <v>157</v>
      </c>
      <c r="M40" s="436">
        <f t="shared" si="13"/>
        <v>10</v>
      </c>
      <c r="N40" s="436">
        <f t="shared" si="13"/>
        <v>5096</v>
      </c>
      <c r="O40" s="436">
        <f t="shared" si="13"/>
        <v>0</v>
      </c>
      <c r="P40" s="436">
        <f t="shared" si="13"/>
        <v>0</v>
      </c>
      <c r="Q40" s="436">
        <f t="shared" si="13"/>
        <v>5096</v>
      </c>
      <c r="R40" s="436">
        <f t="shared" si="13"/>
        <v>2438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867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F112" sqref="F11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01.01.2018- 30.06.2018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</v>
      </c>
      <c r="D21" s="107">
        <v>18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1571</v>
      </c>
      <c r="D28" s="107">
        <v>1571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503</v>
      </c>
      <c r="D29" s="107">
        <v>503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</v>
      </c>
      <c r="D31" s="107">
        <v>1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55</v>
      </c>
      <c r="D33" s="104">
        <f>SUM(D34:D37)</f>
        <v>55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6</v>
      </c>
      <c r="D34" s="107">
        <v>6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49</v>
      </c>
      <c r="D35" s="107">
        <v>49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2501</v>
      </c>
      <c r="D38" s="104">
        <f>SUM(D39:D42)</f>
        <v>2501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2501</v>
      </c>
      <c r="D42" s="107">
        <v>2501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4631</v>
      </c>
      <c r="D43" s="103">
        <f>D24+D28+D29+D31+D30+D32+D33+D38</f>
        <v>4631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4649</v>
      </c>
      <c r="D44" s="102">
        <f>D43+D21+D19+D9</f>
        <v>4649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783</v>
      </c>
      <c r="D64" s="107">
        <v>783</v>
      </c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>
        <v>608</v>
      </c>
      <c r="D65" s="108">
        <v>608</v>
      </c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783</v>
      </c>
      <c r="D66" s="102">
        <f>D52+D56+D61+D62+D63+D64</f>
        <v>783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3966</v>
      </c>
      <c r="D80" s="102">
        <f>SUM(D81:D84)</f>
        <v>3966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>
        <v>3966</v>
      </c>
      <c r="D83" s="107">
        <v>3966</v>
      </c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1950</v>
      </c>
      <c r="D85" s="103">
        <f>SUM(D86:D90)+D94</f>
        <v>1950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1419</v>
      </c>
      <c r="D87" s="107">
        <v>1419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352</v>
      </c>
      <c r="D89" s="107">
        <v>352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113</v>
      </c>
      <c r="D90" s="102">
        <f>SUM(D91:D93)</f>
        <v>113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113</v>
      </c>
      <c r="D93" s="107">
        <v>113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66</v>
      </c>
      <c r="D94" s="107">
        <v>66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5916</v>
      </c>
      <c r="D96" s="103">
        <f>D85+D80+D75+D71+D95</f>
        <v>5916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6699</v>
      </c>
      <c r="D97" s="103">
        <f>D96+D68+D66</f>
        <v>6699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13</v>
      </c>
      <c r="D104" s="107"/>
      <c r="E104" s="107">
        <v>6</v>
      </c>
      <c r="F104" s="124">
        <f>C104+D104-E104</f>
        <v>7</v>
      </c>
    </row>
    <row r="105" spans="1:16" ht="12">
      <c r="A105" s="410" t="s">
        <v>773</v>
      </c>
      <c r="B105" s="393" t="s">
        <v>774</v>
      </c>
      <c r="C105" s="102">
        <f>SUM(C102:C104)</f>
        <v>13</v>
      </c>
      <c r="D105" s="102">
        <f>SUM(D102:D104)</f>
        <v>0</v>
      </c>
      <c r="E105" s="102">
        <f>SUM(E102:E104)</f>
        <v>6</v>
      </c>
      <c r="F105" s="102">
        <f>SUM(F102:F104)</f>
        <v>7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879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871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7" sqref="B37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01.01.2018- 30.06.2018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866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21">
      <selection activeCell="D158" sqref="D158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01.01.2018- 30.06.2018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863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864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872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868</v>
      </c>
      <c r="B17" s="36" t="s">
        <v>869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870</v>
      </c>
      <c r="B18" s="36" t="s">
        <v>869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865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2018-08-22T12:53:43Z</cp:lastPrinted>
  <dcterms:created xsi:type="dcterms:W3CDTF">2000-06-29T12:02:40Z</dcterms:created>
  <dcterms:modified xsi:type="dcterms:W3CDTF">2018-08-22T14:32:10Z</dcterms:modified>
  <cp:category/>
  <cp:version/>
  <cp:contentType/>
  <cp:contentStatus/>
</cp:coreProperties>
</file>